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1A80A5A2-762A-4821-B10A-A3768B720FEE}" xr6:coauthVersionLast="47" xr6:coauthVersionMax="47" xr10:uidLastSave="{00000000-0000-0000-0000-000000000000}"/>
  <bookViews>
    <workbookView xWindow="-120" yWindow="-120" windowWidth="29040" windowHeight="15840" xr2:uid="{480EBFC6-17AA-41B5-A11C-3DAD2E713B0F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C7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C10" i="1"/>
  <c r="C6" i="1"/>
  <c r="C14" i="1"/>
  <c r="C9" i="1"/>
  <c r="C5" i="1"/>
  <c r="C13" i="1"/>
  <c r="C8" i="1"/>
  <c r="C4" i="1"/>
  <c r="C12" i="1"/>
  <c r="C3" i="1"/>
</calcChain>
</file>

<file path=xl/sharedStrings.xml><?xml version="1.0" encoding="utf-8"?>
<sst xmlns="http://schemas.openxmlformats.org/spreadsheetml/2006/main" count="33" uniqueCount="28">
  <si>
    <t>Mi Oya Basin</t>
  </si>
  <si>
    <t>Name of Sub-Basin</t>
  </si>
  <si>
    <t>Sub-basin 1</t>
  </si>
  <si>
    <t>Unit</t>
  </si>
  <si>
    <t>Runoff Equation (Annual)</t>
  </si>
  <si>
    <t>Normal rainfall (mm): X</t>
  </si>
  <si>
    <t>mm</t>
  </si>
  <si>
    <t>Minimum rainfall (mm): X max</t>
  </si>
  <si>
    <t>Maximum rainfall (mm): X min</t>
  </si>
  <si>
    <t>Sub-basin area (sq. km)</t>
  </si>
  <si>
    <t>Runoff  per sq. km (for Normal rainfall)</t>
  </si>
  <si>
    <t>Runoff per sq. km (for Minimum rainfall)</t>
  </si>
  <si>
    <t>Runoff per sq. km (for Maximum rainfall)</t>
  </si>
  <si>
    <t>Runoff Coefficient, with normal rainfall</t>
  </si>
  <si>
    <t>The runoff coefficient keeps increasing with increasing magnitude of rainfall, from 0.057 to 0.269</t>
  </si>
  <si>
    <t>Runoff Coefficient, with lowest rainfall</t>
  </si>
  <si>
    <t>Runoff Coefficient with highest rainfall</t>
  </si>
  <si>
    <t>Runoff Prediction for different rainfalls in Sub-basin 1 of Mi Oya</t>
  </si>
  <si>
    <t>Rainfall (mm)</t>
  </si>
  <si>
    <t>Runoff (mm) =Y/sub-basin area (sq. km)</t>
  </si>
  <si>
    <t>Probability of Exceedence (m/n+1)</t>
  </si>
  <si>
    <t>Runoff (mm) values in decreasing order</t>
  </si>
  <si>
    <t>The dependable yield of the sub-basin</t>
  </si>
  <si>
    <t>is 83.13mm.</t>
  </si>
  <si>
    <t>n=</t>
  </si>
  <si>
    <t>Probabilty is exceedence is calculated by dividing 'm' by (n+1). M is the turn of occurrence of an event when values are arranged in descending order. For the lowest value, m will be equal to n.</t>
  </si>
  <si>
    <t>Caveat</t>
  </si>
  <si>
    <t>While doing rurnoff simulation, the rainfall values should be within the range defined by the minimum and maximum values observed for the catchment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</si>
</sst>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0" xfId="0" applyNumberFormat="1"/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wrapText="1"/>
    </xf>
    <xf numFmtId="0" fontId="6" fillId="4" borderId="0" xfId="0" applyFont="1" applyFill="1"/>
    <xf numFmtId="0" fontId="5" fillId="5" borderId="4" xfId="0" applyFont="1" applyFill="1" applyBorder="1" applyAlignment="1">
      <alignment wrapText="1"/>
    </xf>
    <xf numFmtId="2" fontId="0" fillId="0" borderId="0" xfId="0" applyNumberFormat="1"/>
    <xf numFmtId="0" fontId="7" fillId="6" borderId="0" xfId="0" applyFont="1" applyFill="1"/>
    <xf numFmtId="0" fontId="0" fillId="0" borderId="0" xfId="0" applyAlignment="1">
      <alignment wrapText="1"/>
    </xf>
    <xf numFmtId="0" fontId="1" fillId="0" borderId="0" xfId="0" applyFont="1"/>
    <xf numFmtId="0" fontId="7" fillId="4" borderId="0" xfId="0" applyFont="1" applyFill="1" applyAlignment="1">
      <alignment horizontal="left" wrapText="1"/>
    </xf>
    <xf numFmtId="0" fontId="5" fillId="6" borderId="0" xfId="0" applyFont="1" applyFill="1"/>
    <xf numFmtId="0" fontId="5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Probablity of exceedence curve for</a:t>
            </a:r>
            <a:r>
              <a:rPr lang="en-US" b="1" baseline="0"/>
              <a:t> annual runoff</a:t>
            </a:r>
            <a:endParaRPr lang="en-US" b="1"/>
          </a:p>
        </c:rich>
      </c:tx>
      <c:layout>
        <c:manualLayout>
          <c:xMode val="edge"/>
          <c:yMode val="edge"/>
          <c:x val="0.19805783220879333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59137277891025"/>
          <c:y val="0.20412761076407573"/>
          <c:w val="0.79723081463198697"/>
          <c:h val="0.58104950422863799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 w="22225">
                <a:solidFill>
                  <a:schemeClr val="accent1"/>
                </a:solidFill>
              </a:ln>
              <a:effectLst/>
            </c:spPr>
          </c:marker>
          <c:xVal>
            <c:numRef>
              <c:f>'[1]5-Sample Runoff Estimation'!$F$19:$F$41</c:f>
              <c:numCache>
                <c:formatCode>0.00</c:formatCode>
                <c:ptCount val="23"/>
                <c:pt idx="0">
                  <c:v>4.166666666666667</c:v>
                </c:pt>
                <c:pt idx="1">
                  <c:v>8.3333333333333339</c:v>
                </c:pt>
                <c:pt idx="2">
                  <c:v>12.5</c:v>
                </c:pt>
                <c:pt idx="3">
                  <c:v>16.666666666666668</c:v>
                </c:pt>
                <c:pt idx="4">
                  <c:v>20.833333333333332</c:v>
                </c:pt>
                <c:pt idx="5">
                  <c:v>25</c:v>
                </c:pt>
                <c:pt idx="6">
                  <c:v>29.166666666666668</c:v>
                </c:pt>
                <c:pt idx="7">
                  <c:v>33.333333333333336</c:v>
                </c:pt>
                <c:pt idx="8">
                  <c:v>37.5</c:v>
                </c:pt>
                <c:pt idx="9">
                  <c:v>41.666666666666664</c:v>
                </c:pt>
                <c:pt idx="10">
                  <c:v>45.833333333333336</c:v>
                </c:pt>
                <c:pt idx="11">
                  <c:v>50</c:v>
                </c:pt>
                <c:pt idx="12">
                  <c:v>54.166666666666664</c:v>
                </c:pt>
                <c:pt idx="13">
                  <c:v>58.333333333333336</c:v>
                </c:pt>
                <c:pt idx="14">
                  <c:v>62.5</c:v>
                </c:pt>
                <c:pt idx="15">
                  <c:v>66.666666666666671</c:v>
                </c:pt>
                <c:pt idx="16">
                  <c:v>70.833333333333329</c:v>
                </c:pt>
                <c:pt idx="17">
                  <c:v>75</c:v>
                </c:pt>
                <c:pt idx="18">
                  <c:v>79.166666666666671</c:v>
                </c:pt>
                <c:pt idx="19">
                  <c:v>83.333333333333329</c:v>
                </c:pt>
                <c:pt idx="20">
                  <c:v>87.5</c:v>
                </c:pt>
                <c:pt idx="21">
                  <c:v>91.666666666666671</c:v>
                </c:pt>
                <c:pt idx="22">
                  <c:v>95.833333333333329</c:v>
                </c:pt>
              </c:numCache>
            </c:numRef>
          </c:xVal>
          <c:yVal>
            <c:numRef>
              <c:f>'[1]5-Sample Runoff Estimation'!$G$19:$G$41</c:f>
              <c:numCache>
                <c:formatCode>0.000</c:formatCode>
                <c:ptCount val="23"/>
                <c:pt idx="0">
                  <c:v>466.29817672534853</c:v>
                </c:pt>
                <c:pt idx="1">
                  <c:v>429.10671820396442</c:v>
                </c:pt>
                <c:pt idx="2">
                  <c:v>397.46579398553189</c:v>
                </c:pt>
                <c:pt idx="3">
                  <c:v>367.27763982129289</c:v>
                </c:pt>
                <c:pt idx="4">
                  <c:v>338.51850027846262</c:v>
                </c:pt>
                <c:pt idx="5">
                  <c:v>311.1642607421017</c:v>
                </c:pt>
                <c:pt idx="6">
                  <c:v>285.19042992534247</c:v>
                </c:pt>
                <c:pt idx="7">
                  <c:v>260.57212090019152</c:v>
                </c:pt>
                <c:pt idx="8">
                  <c:v>237.28403046689698</c:v>
                </c:pt>
                <c:pt idx="9">
                  <c:v>215.30041664987468</c:v>
                </c:pt>
                <c:pt idx="10">
                  <c:v>194.59507407208309</c:v>
                </c:pt>
                <c:pt idx="11">
                  <c:v>175.14130691565387</c:v>
                </c:pt>
                <c:pt idx="12">
                  <c:v>156.91189912261555</c:v>
                </c:pt>
                <c:pt idx="13">
                  <c:v>139.87908142282282</c:v>
                </c:pt>
                <c:pt idx="14">
                  <c:v>124.01449469298181</c:v>
                </c:pt>
                <c:pt idx="15">
                  <c:v>109.2891490460087</c:v>
                </c:pt>
                <c:pt idx="16">
                  <c:v>95.673377916869953</c:v>
                </c:pt>
                <c:pt idx="17">
                  <c:v>83.136786240005577</c:v>
                </c:pt>
                <c:pt idx="18">
                  <c:v>71.648191590877246</c:v>
                </c:pt>
                <c:pt idx="19">
                  <c:v>61.175556870685845</c:v>
                </c:pt>
                <c:pt idx="20">
                  <c:v>51.685912720409156</c:v>
                </c:pt>
                <c:pt idx="21">
                  <c:v>43.145267315576952</c:v>
                </c:pt>
                <c:pt idx="22">
                  <c:v>35.375039110613415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CC-45B4-8B6B-40E267CA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01816"/>
        <c:axId val="234102200"/>
      </c:scatterChart>
      <c:valAx>
        <c:axId val="234101816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Probability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102200"/>
        <c:crosses val="autoZero"/>
        <c:crossBetween val="midCat"/>
      </c:valAx>
      <c:valAx>
        <c:axId val="234102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Runoff (mm)</a:t>
                </a:r>
              </a:p>
            </c:rich>
          </c:tx>
          <c:layout>
            <c:manualLayout>
              <c:xMode val="edge"/>
              <c:yMode val="edge"/>
              <c:x val="2.0442930153321975E-2"/>
              <c:y val="0.36590660542432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101816"/>
        <c:crosses val="autoZero"/>
        <c:crossBetween val="midCat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303476</xdr:colOff>
      <xdr:row>20</xdr:row>
      <xdr:rowOff>166687</xdr:rowOff>
    </xdr:from>
    <xdr:to>
      <xdr:col>16</xdr:col>
      <xdr:colOff>401637</xdr:colOff>
      <xdr:row>35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D3C84-4095-4C12-8FAE-846EEFCEE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in-Wise-Land-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sic Features"/>
      <sheetName val="2-Basin-Wise-Land-Use"/>
      <sheetName val="3-Sub Basin Annual Rainfall"/>
      <sheetName val="4-Rainfall vs Runoff Relation"/>
      <sheetName val="5-Sample Runoff Estimation"/>
    </sheetNames>
    <sheetDataSet>
      <sheetData sheetId="0"/>
      <sheetData sheetId="1"/>
      <sheetData sheetId="2">
        <row r="4">
          <cell r="G4">
            <v>624</v>
          </cell>
          <cell r="H4">
            <v>1731</v>
          </cell>
          <cell r="I4">
            <v>1087</v>
          </cell>
        </row>
      </sheetData>
      <sheetData sheetId="3">
        <row r="5">
          <cell r="K5">
            <v>134.56</v>
          </cell>
          <cell r="L5" t="str">
            <v>Y = 0.00000041 X 2.5275</v>
          </cell>
        </row>
      </sheetData>
      <sheetData sheetId="4">
        <row r="19">
          <cell r="F19">
            <v>4.166666666666667</v>
          </cell>
          <cell r="G19">
            <v>466.29817672534853</v>
          </cell>
        </row>
        <row r="20">
          <cell r="F20">
            <v>8.3333333333333339</v>
          </cell>
          <cell r="G20">
            <v>429.10671820396442</v>
          </cell>
        </row>
        <row r="21">
          <cell r="F21">
            <v>12.5</v>
          </cell>
          <cell r="G21">
            <v>397.46579398553189</v>
          </cell>
        </row>
        <row r="22">
          <cell r="F22">
            <v>16.666666666666668</v>
          </cell>
          <cell r="G22">
            <v>367.27763982129289</v>
          </cell>
        </row>
        <row r="23">
          <cell r="F23">
            <v>20.833333333333332</v>
          </cell>
          <cell r="G23">
            <v>338.51850027846262</v>
          </cell>
        </row>
        <row r="24">
          <cell r="F24">
            <v>25</v>
          </cell>
          <cell r="G24">
            <v>311.1642607421017</v>
          </cell>
        </row>
        <row r="25">
          <cell r="F25">
            <v>29.166666666666668</v>
          </cell>
          <cell r="G25">
            <v>285.19042992534247</v>
          </cell>
        </row>
        <row r="26">
          <cell r="F26">
            <v>33.333333333333336</v>
          </cell>
          <cell r="G26">
            <v>260.57212090019152</v>
          </cell>
        </row>
        <row r="27">
          <cell r="F27">
            <v>37.5</v>
          </cell>
          <cell r="G27">
            <v>237.28403046689698</v>
          </cell>
        </row>
        <row r="28">
          <cell r="F28">
            <v>41.666666666666664</v>
          </cell>
          <cell r="G28">
            <v>215.30041664987468</v>
          </cell>
        </row>
        <row r="29">
          <cell r="F29">
            <v>45.833333333333336</v>
          </cell>
          <cell r="G29">
            <v>194.59507407208309</v>
          </cell>
        </row>
        <row r="30">
          <cell r="F30">
            <v>50</v>
          </cell>
          <cell r="G30">
            <v>175.14130691565387</v>
          </cell>
        </row>
        <row r="31">
          <cell r="F31">
            <v>54.166666666666664</v>
          </cell>
          <cell r="G31">
            <v>156.91189912261555</v>
          </cell>
        </row>
        <row r="32">
          <cell r="F32">
            <v>58.333333333333336</v>
          </cell>
          <cell r="G32">
            <v>139.87908142282282</v>
          </cell>
        </row>
        <row r="33">
          <cell r="F33">
            <v>62.5</v>
          </cell>
          <cell r="G33">
            <v>124.01449469298181</v>
          </cell>
        </row>
        <row r="34">
          <cell r="F34">
            <v>66.666666666666671</v>
          </cell>
          <cell r="G34">
            <v>109.2891490460087</v>
          </cell>
        </row>
        <row r="35">
          <cell r="F35">
            <v>70.833333333333329</v>
          </cell>
          <cell r="G35">
            <v>95.673377916869953</v>
          </cell>
        </row>
        <row r="36">
          <cell r="F36">
            <v>75</v>
          </cell>
          <cell r="G36">
            <v>83.136786240005577</v>
          </cell>
        </row>
        <row r="37">
          <cell r="F37">
            <v>79.166666666666671</v>
          </cell>
          <cell r="G37">
            <v>71.648191590877246</v>
          </cell>
        </row>
        <row r="38">
          <cell r="F38">
            <v>83.333333333333329</v>
          </cell>
          <cell r="G38">
            <v>61.175556870685845</v>
          </cell>
        </row>
        <row r="39">
          <cell r="F39">
            <v>87.5</v>
          </cell>
          <cell r="G39">
            <v>51.685912720409156</v>
          </cell>
        </row>
        <row r="40">
          <cell r="F40">
            <v>91.666666666666671</v>
          </cell>
          <cell r="G40">
            <v>43.145267315576952</v>
          </cell>
        </row>
        <row r="41">
          <cell r="F41">
            <v>95.833333333333329</v>
          </cell>
          <cell r="G41">
            <v>35.375039110613415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A867-08AF-4574-939C-00C7DC6EDD94}">
  <dimension ref="B1:P45"/>
  <sheetViews>
    <sheetView tabSelected="1" workbookViewId="0">
      <selection sqref="A1:XFD1048576"/>
    </sheetView>
  </sheetViews>
  <sheetFormatPr defaultRowHeight="15" x14ac:dyDescent="0.25"/>
  <cols>
    <col min="2" max="2" width="40.7109375" customWidth="1"/>
    <col min="3" max="3" width="22.5703125" customWidth="1"/>
    <col min="4" max="4" width="13.7109375" customWidth="1"/>
    <col min="5" max="5" width="17.140625" customWidth="1"/>
    <col min="6" max="6" width="15.7109375" customWidth="1"/>
    <col min="7" max="7" width="15.42578125" customWidth="1"/>
  </cols>
  <sheetData>
    <row r="1" spans="2:15" ht="15.75" x14ac:dyDescent="0.25">
      <c r="B1" s="1" t="s">
        <v>0</v>
      </c>
      <c r="C1" s="2"/>
      <c r="D1" s="2"/>
      <c r="E1" s="3"/>
    </row>
    <row r="2" spans="2:15" ht="15.75" x14ac:dyDescent="0.25">
      <c r="B2" s="4" t="s">
        <v>1</v>
      </c>
      <c r="C2" s="5" t="s">
        <v>2</v>
      </c>
      <c r="D2" s="6" t="s">
        <v>3</v>
      </c>
    </row>
    <row r="3" spans="2:15" x14ac:dyDescent="0.25">
      <c r="B3" s="7" t="s">
        <v>4</v>
      </c>
      <c r="C3" s="8" t="str">
        <f>+'[1]4-Rainfall vs Runoff Relation'!L5</f>
        <v>Y = 0.00000041 X 2.5275</v>
      </c>
      <c r="D3" s="7"/>
    </row>
    <row r="4" spans="2:15" x14ac:dyDescent="0.25">
      <c r="B4" s="7" t="s">
        <v>5</v>
      </c>
      <c r="C4" s="8">
        <f>+'[1]3-Sub Basin Annual Rainfall'!I4</f>
        <v>1087</v>
      </c>
      <c r="D4" s="7" t="s">
        <v>6</v>
      </c>
    </row>
    <row r="5" spans="2:15" x14ac:dyDescent="0.25">
      <c r="B5" s="7" t="s">
        <v>7</v>
      </c>
      <c r="C5" s="8">
        <f>+'[1]3-Sub Basin Annual Rainfall'!G4</f>
        <v>624</v>
      </c>
      <c r="D5" s="7" t="s">
        <v>6</v>
      </c>
    </row>
    <row r="6" spans="2:15" x14ac:dyDescent="0.25">
      <c r="B6" s="7" t="s">
        <v>8</v>
      </c>
      <c r="C6" s="8">
        <f>+'[1]3-Sub Basin Annual Rainfall'!H4</f>
        <v>1731</v>
      </c>
      <c r="D6" s="7" t="s">
        <v>6</v>
      </c>
    </row>
    <row r="7" spans="2:15" x14ac:dyDescent="0.25">
      <c r="B7" s="7" t="s">
        <v>9</v>
      </c>
      <c r="C7" s="7">
        <f>+'[1]4-Rainfall vs Runoff Relation'!K5</f>
        <v>134.56</v>
      </c>
      <c r="D7" s="7"/>
    </row>
    <row r="8" spans="2:15" x14ac:dyDescent="0.25">
      <c r="B8" s="7" t="s">
        <v>10</v>
      </c>
      <c r="C8" s="7">
        <f>0.00000041*1087^2.5275*1000/'[1]4-Rainfall vs Runoff Relation'!K5</f>
        <v>143.85933583862385</v>
      </c>
      <c r="D8" s="7" t="s">
        <v>6</v>
      </c>
    </row>
    <row r="9" spans="2:15" x14ac:dyDescent="0.25">
      <c r="B9" s="7" t="s">
        <v>11</v>
      </c>
      <c r="C9" s="7">
        <f>0.00000041*624^2.5275*1000/'[1]4-Rainfall vs Runoff Relation'!K5</f>
        <v>35.375039110613415</v>
      </c>
      <c r="D9" s="7" t="s">
        <v>6</v>
      </c>
    </row>
    <row r="10" spans="2:15" x14ac:dyDescent="0.25">
      <c r="B10" s="7" t="s">
        <v>12</v>
      </c>
      <c r="C10" s="7">
        <f>0.00000041*1731^2.5275*1000/'[1]4-Rainfall vs Runoff Relation'!K5</f>
        <v>466.29817672534853</v>
      </c>
      <c r="D10" s="7" t="s">
        <v>6</v>
      </c>
    </row>
    <row r="11" spans="2:15" x14ac:dyDescent="0.25">
      <c r="B11" s="7"/>
      <c r="C11" s="7"/>
      <c r="D11" s="7"/>
    </row>
    <row r="12" spans="2:15" ht="15.75" customHeight="1" x14ac:dyDescent="0.25">
      <c r="B12" s="9" t="s">
        <v>13</v>
      </c>
      <c r="C12" s="10">
        <f>+C8/C4</f>
        <v>0.13234529515972754</v>
      </c>
      <c r="H12" s="11" t="s">
        <v>14</v>
      </c>
      <c r="I12" s="11"/>
      <c r="J12" s="11"/>
      <c r="K12" s="11"/>
      <c r="L12" s="11"/>
      <c r="M12" s="11"/>
      <c r="N12" s="11"/>
      <c r="O12" s="11"/>
    </row>
    <row r="13" spans="2:15" x14ac:dyDescent="0.25">
      <c r="B13" s="9" t="s">
        <v>15</v>
      </c>
      <c r="C13" s="10">
        <f t="shared" ref="C13:C14" si="0">+C9/C5</f>
        <v>5.6690767805470214E-2</v>
      </c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B14" s="9" t="s">
        <v>16</v>
      </c>
      <c r="C14" s="10">
        <f t="shared" si="0"/>
        <v>0.26938080688928279</v>
      </c>
      <c r="H14" s="11"/>
      <c r="I14" s="11"/>
      <c r="J14" s="11"/>
      <c r="K14" s="11"/>
      <c r="L14" s="11"/>
      <c r="M14" s="11"/>
      <c r="N14" s="11"/>
      <c r="O14" s="11"/>
    </row>
    <row r="17" spans="2:11" ht="61.5" x14ac:dyDescent="0.3">
      <c r="B17" s="12" t="s">
        <v>17</v>
      </c>
      <c r="C17" s="13"/>
      <c r="D17" s="14" t="s">
        <v>18</v>
      </c>
      <c r="E17" s="14" t="s">
        <v>19</v>
      </c>
      <c r="F17" s="14" t="s">
        <v>20</v>
      </c>
      <c r="G17" s="14" t="s">
        <v>21</v>
      </c>
    </row>
    <row r="19" spans="2:11" x14ac:dyDescent="0.25">
      <c r="D19">
        <v>624</v>
      </c>
      <c r="E19" s="15">
        <f>0.00000041*D19^2.5275*1000/$C$7</f>
        <v>35.375039110613415</v>
      </c>
      <c r="F19" s="15">
        <f>1*100/24</f>
        <v>4.166666666666667</v>
      </c>
      <c r="G19" s="10">
        <v>466.29817672534853</v>
      </c>
      <c r="K19" s="15"/>
    </row>
    <row r="20" spans="2:11" x14ac:dyDescent="0.25">
      <c r="D20">
        <v>675</v>
      </c>
      <c r="E20" s="15">
        <f t="shared" ref="E20:E41" si="1">0.00000041*D20^2.5275*1000/$C$7</f>
        <v>43.145267315576952</v>
      </c>
      <c r="F20" s="15">
        <f>2*100/24</f>
        <v>8.3333333333333339</v>
      </c>
      <c r="G20" s="10">
        <v>429.10671820396442</v>
      </c>
    </row>
    <row r="21" spans="2:11" x14ac:dyDescent="0.25">
      <c r="D21">
        <v>725</v>
      </c>
      <c r="E21" s="15">
        <f t="shared" si="1"/>
        <v>51.685912720409156</v>
      </c>
      <c r="F21" s="15">
        <f>3*100/24</f>
        <v>12.5</v>
      </c>
      <c r="G21" s="10">
        <v>397.46579398553189</v>
      </c>
    </row>
    <row r="22" spans="2:11" x14ac:dyDescent="0.25">
      <c r="D22">
        <v>775</v>
      </c>
      <c r="E22" s="15">
        <f t="shared" si="1"/>
        <v>61.175556870685845</v>
      </c>
      <c r="F22" s="15">
        <f>4*100/24</f>
        <v>16.666666666666668</v>
      </c>
      <c r="G22" s="10">
        <v>367.27763982129289</v>
      </c>
    </row>
    <row r="23" spans="2:11" x14ac:dyDescent="0.25">
      <c r="D23">
        <v>825</v>
      </c>
      <c r="E23" s="15">
        <f t="shared" si="1"/>
        <v>71.648191590877246</v>
      </c>
      <c r="F23" s="15">
        <f>5*100/24</f>
        <v>20.833333333333332</v>
      </c>
      <c r="G23" s="10">
        <v>338.51850027846262</v>
      </c>
    </row>
    <row r="24" spans="2:11" x14ac:dyDescent="0.25">
      <c r="D24">
        <v>875</v>
      </c>
      <c r="E24" s="15">
        <f t="shared" si="1"/>
        <v>83.136786240005577</v>
      </c>
      <c r="F24" s="15">
        <f>6*100/24</f>
        <v>25</v>
      </c>
      <c r="G24" s="10">
        <v>311.1642607421017</v>
      </c>
    </row>
    <row r="25" spans="2:11" x14ac:dyDescent="0.25">
      <c r="D25">
        <v>925</v>
      </c>
      <c r="E25" s="15">
        <f t="shared" si="1"/>
        <v>95.673377916869953</v>
      </c>
      <c r="F25" s="15">
        <f>7*100/24</f>
        <v>29.166666666666668</v>
      </c>
      <c r="G25" s="10">
        <v>285.19042992534247</v>
      </c>
    </row>
    <row r="26" spans="2:11" x14ac:dyDescent="0.25">
      <c r="D26">
        <v>975</v>
      </c>
      <c r="E26" s="15">
        <f t="shared" si="1"/>
        <v>109.2891490460087</v>
      </c>
      <c r="F26" s="15">
        <f>8*100/24</f>
        <v>33.333333333333336</v>
      </c>
      <c r="G26" s="10">
        <v>260.57212090019152</v>
      </c>
    </row>
    <row r="27" spans="2:11" x14ac:dyDescent="0.25">
      <c r="D27">
        <v>1025</v>
      </c>
      <c r="E27" s="15">
        <f t="shared" si="1"/>
        <v>124.01449469298181</v>
      </c>
      <c r="F27" s="15">
        <f>9*100/24</f>
        <v>37.5</v>
      </c>
      <c r="G27" s="10">
        <v>237.28403046689698</v>
      </c>
    </row>
    <row r="28" spans="2:11" ht="16.5" customHeight="1" x14ac:dyDescent="0.25">
      <c r="B28" s="16" t="s">
        <v>22</v>
      </c>
      <c r="C28" s="17"/>
      <c r="D28">
        <v>1075</v>
      </c>
      <c r="E28" s="15">
        <f t="shared" si="1"/>
        <v>139.87908142282282</v>
      </c>
      <c r="F28" s="15">
        <f>10*100/24</f>
        <v>41.666666666666664</v>
      </c>
      <c r="G28" s="10">
        <v>215.30041664987468</v>
      </c>
    </row>
    <row r="29" spans="2:11" x14ac:dyDescent="0.25">
      <c r="B29" s="16" t="s">
        <v>23</v>
      </c>
      <c r="D29">
        <v>1125</v>
      </c>
      <c r="E29" s="15">
        <f t="shared" si="1"/>
        <v>156.91189912261555</v>
      </c>
      <c r="F29" s="15">
        <f>11*100/24</f>
        <v>45.833333333333336</v>
      </c>
      <c r="G29" s="10">
        <v>194.59507407208309</v>
      </c>
    </row>
    <row r="30" spans="2:11" x14ac:dyDescent="0.25">
      <c r="D30">
        <v>1175</v>
      </c>
      <c r="E30" s="15">
        <f t="shared" si="1"/>
        <v>175.14130691565387</v>
      </c>
      <c r="F30" s="15">
        <f>12*100/24</f>
        <v>50</v>
      </c>
      <c r="G30" s="10">
        <v>175.14130691565387</v>
      </c>
    </row>
    <row r="31" spans="2:11" x14ac:dyDescent="0.25">
      <c r="D31">
        <v>1225</v>
      </c>
      <c r="E31" s="15">
        <f t="shared" si="1"/>
        <v>194.59507407208309</v>
      </c>
      <c r="F31" s="15">
        <f>13*100/24</f>
        <v>54.166666666666664</v>
      </c>
      <c r="G31" s="10">
        <v>156.91189912261555</v>
      </c>
    </row>
    <row r="32" spans="2:11" x14ac:dyDescent="0.25">
      <c r="D32">
        <v>1275</v>
      </c>
      <c r="E32" s="15">
        <f t="shared" si="1"/>
        <v>215.30041664987468</v>
      </c>
      <c r="F32" s="15">
        <f>14*100/24</f>
        <v>58.333333333333336</v>
      </c>
      <c r="G32" s="10">
        <v>139.87908142282282</v>
      </c>
    </row>
    <row r="33" spans="2:16" x14ac:dyDescent="0.25">
      <c r="D33">
        <v>1325</v>
      </c>
      <c r="E33" s="15">
        <f t="shared" si="1"/>
        <v>237.28403046689698</v>
      </c>
      <c r="F33" s="15">
        <f>15*100/24</f>
        <v>62.5</v>
      </c>
      <c r="G33" s="10">
        <v>124.01449469298181</v>
      </c>
    </row>
    <row r="34" spans="2:16" x14ac:dyDescent="0.25">
      <c r="D34">
        <v>1375</v>
      </c>
      <c r="E34" s="15">
        <f t="shared" si="1"/>
        <v>260.57212090019152</v>
      </c>
      <c r="F34" s="15">
        <f>16*100/24</f>
        <v>66.666666666666671</v>
      </c>
      <c r="G34" s="10">
        <v>109.2891490460087</v>
      </c>
    </row>
    <row r="35" spans="2:16" x14ac:dyDescent="0.25">
      <c r="D35">
        <v>1425</v>
      </c>
      <c r="E35" s="15">
        <f t="shared" si="1"/>
        <v>285.19042992534247</v>
      </c>
      <c r="F35" s="15">
        <f>17*100/24</f>
        <v>70.833333333333329</v>
      </c>
      <c r="G35" s="10">
        <v>95.673377916869953</v>
      </c>
    </row>
    <row r="36" spans="2:16" x14ac:dyDescent="0.25">
      <c r="D36">
        <v>1475</v>
      </c>
      <c r="E36" s="15">
        <f t="shared" si="1"/>
        <v>311.1642607421017</v>
      </c>
      <c r="F36" s="15">
        <f>18*100/24</f>
        <v>75</v>
      </c>
      <c r="G36" s="10">
        <v>83.136786240005577</v>
      </c>
    </row>
    <row r="37" spans="2:16" x14ac:dyDescent="0.25">
      <c r="D37">
        <v>1525</v>
      </c>
      <c r="E37" s="15">
        <f t="shared" si="1"/>
        <v>338.51850027846262</v>
      </c>
      <c r="F37" s="15">
        <f>19*100/24</f>
        <v>79.166666666666671</v>
      </c>
      <c r="G37" s="10">
        <v>71.648191590877246</v>
      </c>
    </row>
    <row r="38" spans="2:16" x14ac:dyDescent="0.25">
      <c r="D38">
        <v>1575</v>
      </c>
      <c r="E38" s="15">
        <f t="shared" si="1"/>
        <v>367.27763982129289</v>
      </c>
      <c r="F38" s="15">
        <f>20*100/24</f>
        <v>83.333333333333329</v>
      </c>
      <c r="G38" s="10">
        <v>61.175556870685845</v>
      </c>
    </row>
    <row r="39" spans="2:16" x14ac:dyDescent="0.25">
      <c r="D39">
        <v>1625</v>
      </c>
      <c r="E39" s="15">
        <f t="shared" si="1"/>
        <v>397.46579398553189</v>
      </c>
      <c r="F39" s="15">
        <f>21*100/24</f>
        <v>87.5</v>
      </c>
      <c r="G39" s="10">
        <v>51.685912720409156</v>
      </c>
    </row>
    <row r="40" spans="2:16" x14ac:dyDescent="0.25">
      <c r="D40">
        <v>1675</v>
      </c>
      <c r="E40" s="15">
        <f t="shared" si="1"/>
        <v>429.10671820396442</v>
      </c>
      <c r="F40" s="15">
        <f>22*100/24</f>
        <v>91.666666666666671</v>
      </c>
      <c r="G40" s="10">
        <v>43.145267315576952</v>
      </c>
    </row>
    <row r="41" spans="2:16" x14ac:dyDescent="0.25">
      <c r="D41">
        <v>1731</v>
      </c>
      <c r="E41" s="15">
        <f t="shared" si="1"/>
        <v>466.29817672534853</v>
      </c>
      <c r="F41" s="15">
        <f>23*100/24</f>
        <v>95.833333333333329</v>
      </c>
      <c r="G41" s="10">
        <v>35.375039110613415</v>
      </c>
    </row>
    <row r="42" spans="2:16" ht="49.5" customHeight="1" x14ac:dyDescent="0.25">
      <c r="D42" s="18" t="s">
        <v>24</v>
      </c>
      <c r="E42" s="18">
        <v>23</v>
      </c>
      <c r="H42" s="19" t="s">
        <v>25</v>
      </c>
      <c r="I42" s="19"/>
      <c r="J42" s="19"/>
      <c r="K42" s="19"/>
      <c r="L42" s="19"/>
      <c r="M42" s="19"/>
      <c r="N42" s="19"/>
      <c r="O42" s="19"/>
      <c r="P42" s="19"/>
    </row>
    <row r="43" spans="2:16" ht="15.75" x14ac:dyDescent="0.25">
      <c r="B43" s="20" t="s">
        <v>26</v>
      </c>
    </row>
    <row r="45" spans="2:16" ht="75.75" x14ac:dyDescent="0.25">
      <c r="B45" s="21" t="s">
        <v>27</v>
      </c>
    </row>
  </sheetData>
  <mergeCells count="2">
    <mergeCell ref="H12:O14"/>
    <mergeCell ref="H42:P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Lahiru</dc:creator>
  <cp:lastModifiedBy>Lahiru</cp:lastModifiedBy>
  <dcterms:created xsi:type="dcterms:W3CDTF">2025-03-31T12:09:05Z</dcterms:created>
  <dcterms:modified xsi:type="dcterms:W3CDTF">2025-03-31T12:09:31Z</dcterms:modified>
</cp:coreProperties>
</file>